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roxana.tigau\Desktop\2025 ACTE LUCRATE\OMTI\OMTI ACT ADITIONAL NR.1 2025 METROREX\25.03.2025\CU DTF\ANEXE FARA DIRECTORI\"/>
    </mc:Choice>
  </mc:AlternateContent>
  <xr:revisionPtr revIDLastSave="0" documentId="13_ncr:1_{7802A3A1-8861-478B-BB3D-E21A1457D05C}" xr6:coauthVersionLast="47" xr6:coauthVersionMax="47" xr10:uidLastSave="{00000000-0000-0000-0000-000000000000}"/>
  <bookViews>
    <workbookView xWindow="-120" yWindow="-120" windowWidth="29040" windowHeight="15720" xr2:uid="{00000000-000D-0000-FFFF-FFFF00000000}"/>
  </bookViews>
  <sheets>
    <sheet name="2025" sheetId="47"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5" i="47" l="1"/>
  <c r="D41" i="47" l="1"/>
  <c r="E41" i="47" s="1"/>
  <c r="E40" i="47"/>
  <c r="D37" i="47"/>
  <c r="E37" i="47" s="1"/>
  <c r="D36" i="47"/>
  <c r="E36" i="47" s="1"/>
  <c r="C35" i="47"/>
  <c r="E34" i="47"/>
  <c r="E33" i="47"/>
  <c r="E32" i="47"/>
  <c r="E31" i="47"/>
  <c r="E30" i="47"/>
  <c r="E29" i="47"/>
  <c r="D28" i="47"/>
  <c r="C28" i="47"/>
  <c r="D25" i="47"/>
  <c r="E25" i="47" s="1"/>
  <c r="E24" i="47"/>
  <c r="D23" i="47"/>
  <c r="C22" i="47"/>
  <c r="D20" i="47"/>
  <c r="E20" i="47" s="1"/>
  <c r="E19" i="47"/>
  <c r="C18" i="47"/>
  <c r="E17" i="47"/>
  <c r="C16" i="47"/>
  <c r="D16" i="47" l="1"/>
  <c r="E16" i="47"/>
  <c r="C15" i="47"/>
  <c r="C14" i="47" s="1"/>
  <c r="E28" i="47"/>
  <c r="C27" i="47"/>
  <c r="C26" i="47" s="1"/>
  <c r="D38" i="47"/>
  <c r="E38" i="47" s="1"/>
  <c r="E35" i="47" s="1"/>
  <c r="E23" i="47"/>
  <c r="E18" i="47"/>
  <c r="D22" i="47"/>
  <c r="D15" i="47" l="1"/>
  <c r="D14" i="47" s="1"/>
  <c r="C43" i="47"/>
  <c r="C44" i="47" s="1"/>
  <c r="E27" i="47"/>
  <c r="E26" i="47" s="1"/>
  <c r="D35" i="47"/>
  <c r="D27" i="47" s="1"/>
  <c r="D26" i="47" s="1"/>
  <c r="E22" i="47"/>
  <c r="E15" i="47" s="1"/>
  <c r="E14" i="47" s="1"/>
  <c r="C55" i="47" l="1"/>
  <c r="C56" i="47" s="1"/>
  <c r="E43" i="47"/>
  <c r="E44"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Anisoara Tuca</author>
  </authors>
  <commentList>
    <comment ref="D29" authorId="0" shapeId="0" xr:uid="{00000000-0006-0000-0000-000001000000}">
      <text>
        <r>
          <rPr>
            <b/>
            <sz val="9"/>
            <color indexed="81"/>
            <rFont val="Segoe UI"/>
            <family val="2"/>
            <charset val="238"/>
          </rPr>
          <t>Anisoara Tuca:</t>
        </r>
        <r>
          <rPr>
            <sz val="9"/>
            <color indexed="81"/>
            <rFont val="Segoe UI"/>
            <family val="2"/>
            <charset val="238"/>
          </rPr>
          <t xml:space="preserve">
Cf an 2023 realizat refacturarea reprezinta cca 6%</t>
        </r>
      </text>
    </comment>
  </commentList>
</comments>
</file>

<file path=xl/sharedStrings.xml><?xml version="1.0" encoding="utf-8"?>
<sst xmlns="http://schemas.openxmlformats.org/spreadsheetml/2006/main" count="60" uniqueCount="59">
  <si>
    <t>Modul de determinare a compensației și a costului unitar per km - lei</t>
  </si>
  <si>
    <t xml:space="preserve">  -  mii lei  -</t>
  </si>
  <si>
    <t>INDICATORI</t>
  </si>
  <si>
    <t>I</t>
  </si>
  <si>
    <t>A.VENITURI TOTALE (I+II)</t>
  </si>
  <si>
    <t>I.Venituri din exploatare (1+2+3)</t>
  </si>
  <si>
    <t>1.Venituri proprii, din care:</t>
  </si>
  <si>
    <t xml:space="preserve">    -Venituri din activitatea de transport (a.1 x a.2 )</t>
  </si>
  <si>
    <t xml:space="preserve">     a.1. Tarif mediu practicat - lei -</t>
  </si>
  <si>
    <t xml:space="preserve">     a.2. Numar de calatori transportati</t>
  </si>
  <si>
    <t xml:space="preserve">    -Venituri din alte activitati</t>
  </si>
  <si>
    <t>2.Venituri aferente costului producției în curs de execuție</t>
  </si>
  <si>
    <t>3.Alte venituri din exploatare, din care:</t>
  </si>
  <si>
    <t xml:space="preserve">     - venituri din subvenţii pentru investiţii</t>
  </si>
  <si>
    <t xml:space="preserve">     - alte venituri din exploatare (recuperări, confecţionări, vânzări active, amenzi penalități)</t>
  </si>
  <si>
    <t>II.Venituri financiare:</t>
  </si>
  <si>
    <t>II</t>
  </si>
  <si>
    <t>B.CHELTUIELI TOTALE (I+II)</t>
  </si>
  <si>
    <t>I. Cheltuieli de exploatare (A+B+C+D+E)</t>
  </si>
  <si>
    <t>A. CHELTUIELI CU BUNURI SI SERVICII, din care:</t>
  </si>
  <si>
    <t>1.Cheltuieli privind stocurile</t>
  </si>
  <si>
    <t>2.Cheltuieli privind serviciile executate de terti, din care:</t>
  </si>
  <si>
    <t xml:space="preserve">             -servicii de mentenanță a materialului rulant</t>
  </si>
  <si>
    <t>3.Cheltuieli cu alte  servicii executate de terti</t>
  </si>
  <si>
    <t>B. CHELTUIELI CU IMPOZITE SI TAXE SI VARSAMINTE ASIMILATE</t>
  </si>
  <si>
    <t>D. ALTE CHELTUIELI DE EXPLOATARE, din care:</t>
  </si>
  <si>
    <t xml:space="preserve">      -cheltuieli cu majorări și penalități</t>
  </si>
  <si>
    <t xml:space="preserve">      -cheltuieli privind activele imobilizate</t>
  </si>
  <si>
    <t xml:space="preserve">      -cheltuieli cu amortizarea imobilizarilor corporale si necorporale</t>
  </si>
  <si>
    <t xml:space="preserve">      -cheltuieli cu ajustări și deprecieri pentru pierdere de valoare și provizioane</t>
  </si>
  <si>
    <t>II.Cheltuieli financiare</t>
  </si>
  <si>
    <t>III</t>
  </si>
  <si>
    <t>Rezultat brut</t>
  </si>
  <si>
    <t>Valori aferente OSP</t>
  </si>
  <si>
    <t>1.</t>
  </si>
  <si>
    <t>2.</t>
  </si>
  <si>
    <t>3.</t>
  </si>
  <si>
    <t xml:space="preserve">Notă: 1. Având în vedere următoarele: extinderea rețelei de metrou actuale prin punerea în funcțiune a secțiunii Parc Bazilescu - Lac Străulești din cadrul Magistralei 4 de metrou (pe o lungime de cca 2 km și 2 stații) ce a avut loc la finele lunii martie 2017, punerea în funcțiune a unui depou și a unei parcări Park&amp;Ride la Străulești în aprilie 2018 și a secțiunii Eroilor - Drumul Taberei în cadrul Magistralei 5 de metrou (pe o lungime de cca 6,87 km și 10 stații),  în semestrul II al anului 2018, costurile privind asigurarea serviciului public de transport  călători cu metroul au fost fundamentate conform datelor prezentate în Anexa 8.
            2.  În scopul punerii în aplicare a măsurii dispuse de reprezentanții Curții de Conturi a României (Decizia nr. III/14/05.09.2016), referitoare la: ”Nerespectarea prevederilor legale privind organizarea, evidența și raportarea cheltuielilor finanțate din subvenții și a veniturilor aferente”, a fost introdusă poziția ”veniturile din vânzarea activelor și alte operații de capital - active corporale”, în valoare de 884.683,15 mii lei pentru anul 2017 și 2.931.324,28 mii lei pentru anul 2018, venituri ce reprezintă valoarea obiectivelor de investiții ce vor fi puse în funcțiune și care se înscriu în patrimoniul public.   De asemenea, au fost constituite cheltuieli privind activele imobilizate, având aceeași valoare de 884.683,15 mii lei pentru anul 2017, respectiv 2.931.324,28 mii lei pentru anul 2018.
           Aceste sume nu se regăsesc în cheltuielile eligibile.
</t>
  </si>
  <si>
    <t>Venituri / cheltuieli eligibile aferente OSP</t>
  </si>
  <si>
    <t>Preț unitar per kilometru – lei (P)</t>
  </si>
  <si>
    <t>IV</t>
  </si>
  <si>
    <t>Număr total de tren km - mii km</t>
  </si>
  <si>
    <t>Costuri eligibile - mii lei</t>
  </si>
  <si>
    <t xml:space="preserve"> </t>
  </si>
  <si>
    <t xml:space="preserve">      -alte cheltuieli </t>
  </si>
  <si>
    <t>Venituri / cheltuieli neeligibile</t>
  </si>
  <si>
    <t>Proiect BVC 2025</t>
  </si>
  <si>
    <t xml:space="preserve">     a) subvenție/compensație pentru transport călători cu metroul</t>
  </si>
  <si>
    <t xml:space="preserve">     b) diferențe de tarif cuvenite operatorului</t>
  </si>
  <si>
    <t xml:space="preserve">     c) profit rezonabil - până la 3% din rata de rentabilitate a capitalului</t>
  </si>
  <si>
    <t xml:space="preserve">Compensația pentru efectuarea Obligațiilor de serviciu public, inclusiv diferențe de tarif (Cheltuieli eligibile– Venituri obținute de Operator în legătură cu prestarea serviciului de transport public de călători cu metroul+profit rezonabil), din care: </t>
  </si>
  <si>
    <t>(Anexa nr. 7 la contract)</t>
  </si>
  <si>
    <t xml:space="preserve">la Actul adițional nr. 1/2025      </t>
  </si>
  <si>
    <t>Anexa nr. 4</t>
  </si>
  <si>
    <t xml:space="preserve">*) La poziția Venituri – 3 Alte venituri din exploatare - venituri din subvenții pentru investiții sunt cuprinse veniturile constituite (în conformitate cu prevederile Ordinului Ministrului Finanţelor Publice nr. 1802/2014 pentru aprobarea Reglementărilor contabile privind situaţiile financiare anuale individuale şi situaţiile financiare anuale consolidate) la nivelul cheltuielilor cu amortizarea mijloacelor fixe puse în funcţiune ce au ca sursă de finanţare alocaţii de la bugetul de stat şi/sau credite externe garantate de stat și sumele aferente obiectivelor de investiții ce se pun în funcțiune și fac parte din patrimoniul public al statului. Aceste sume se constituie atât la venituri – poziția venituri din subvenții pentru investiții,  cât și la cheltuieli – poziția cheltuieli cu activele imobilizate. Acestea sunt neeligibile și nu se regăsesc în modul de determinare al compensației necesare aferente OSP.        </t>
  </si>
  <si>
    <t>**) Profitul rezonabil este calculat ca rată a rentabilității pe sectorul de activitate, astfel:
                                   [(capital la început de an + capital la final de an)/2]*3%
Profitul rezonabil se calculează în funcție de îndeplinirea/neîndeplinirea țintelor de eficiență prevăzute la capitolul 7 ”Compensație”, art. 7.1.1., după cum urmează:
-	pentru îndeplinirea unui singur indicator dintre cei menționați în tabelul de mai sus se va acorda Operatorului 1% din valoarea medie a capitalului din an [(capital la început de an + capital la final de an)/2];
-	pentru îndeplinirea a doi dintre indicatorii menționați în tabelul de mai sus se va acorda Operatorului 2% din valoarea medie a capitalului din an [(capital la început de an + capital la final de an)/2];
-	pentru îndeplinirea tuturor indicatorilor menționați în tabelul de mai sus se va acorda Operatorului 3% din valoarea medie a capitalului din an [(capital la început de an + capital la final de an)/2].</t>
  </si>
  <si>
    <t>Valorile cuprinse în anexa nr. 7 la Contractul de servicii publice pentru anii 2025-2029 nu conțin T.V.A.</t>
  </si>
  <si>
    <r>
      <rPr>
        <b/>
        <sz val="12"/>
        <color indexed="8"/>
        <rFont val="Times New Roman"/>
        <family val="1"/>
      </rPr>
      <t>C.</t>
    </r>
    <r>
      <rPr>
        <sz val="12"/>
        <color indexed="8"/>
        <rFont val="Times New Roman"/>
        <family val="1"/>
      </rPr>
      <t xml:space="preserve"> </t>
    </r>
    <r>
      <rPr>
        <b/>
        <sz val="12"/>
        <color indexed="8"/>
        <rFont val="Times New Roman"/>
        <family val="1"/>
      </rPr>
      <t>CHELTUIELI CU PERSONALUL</t>
    </r>
  </si>
  <si>
    <r>
      <rPr>
        <b/>
        <sz val="11"/>
        <color theme="1"/>
        <rFont val="Times New Roman"/>
        <family val="1"/>
      </rPr>
      <t xml:space="preserve"> Notă: </t>
    </r>
    <r>
      <rPr>
        <sz val="11"/>
        <color theme="1"/>
        <rFont val="Times New Roman"/>
        <family val="1"/>
        <charset val="238"/>
      </rPr>
      <t xml:space="preserve">
Pentru corelarea datelor cuprinse în anexa nr. 6.1 și anexa nr. 7 prețul unitar mediu anual per kilometru aferent OSP a fost calculat cu 8 zecimale și este de 196,07246266 lei.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</si>
</sst>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charset val="238"/>
      <scheme val="minor"/>
    </font>
    <font>
      <b/>
      <sz val="10"/>
      <name val="Arial"/>
      <family val="2"/>
      <charset val="238"/>
    </font>
    <font>
      <b/>
      <sz val="12"/>
      <color theme="1"/>
      <name val="Times New Roman"/>
      <family val="1"/>
      <charset val="238"/>
    </font>
    <font>
      <b/>
      <sz val="12"/>
      <color theme="1"/>
      <name val="Times New Roman"/>
      <family val="1"/>
    </font>
    <font>
      <sz val="10"/>
      <name val="Arial"/>
      <family val="2"/>
    </font>
    <font>
      <sz val="10"/>
      <color theme="1"/>
      <name val="Arial"/>
      <family val="2"/>
      <charset val="238"/>
    </font>
    <font>
      <sz val="12"/>
      <color theme="1"/>
      <name val="Times New Roman"/>
      <family val="1"/>
    </font>
    <font>
      <sz val="11"/>
      <color theme="1"/>
      <name val="Times New Roman"/>
      <family val="1"/>
      <charset val="238"/>
    </font>
    <font>
      <sz val="9"/>
      <color indexed="81"/>
      <name val="Segoe UI"/>
      <family val="2"/>
      <charset val="238"/>
    </font>
    <font>
      <b/>
      <sz val="9"/>
      <color indexed="81"/>
      <name val="Segoe UI"/>
      <family val="2"/>
      <charset val="238"/>
    </font>
    <font>
      <b/>
      <sz val="11"/>
      <color theme="1"/>
      <name val="Times New Roman"/>
      <family val="1"/>
    </font>
    <font>
      <sz val="11"/>
      <color theme="1"/>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i/>
      <sz val="12"/>
      <color theme="1"/>
      <name val="Times New Roman"/>
      <family val="1"/>
    </font>
    <font>
      <i/>
      <sz val="12"/>
      <color indexed="8"/>
      <name val="Times New Roman"/>
      <family val="1"/>
    </font>
    <font>
      <b/>
      <i/>
      <sz val="12"/>
      <color indexed="8"/>
      <name val="Times New Roman"/>
      <family val="1"/>
    </font>
  </fonts>
  <fills count="3">
    <fill>
      <patternFill patternType="none"/>
    </fill>
    <fill>
      <patternFill patternType="gray125"/>
    </fill>
    <fill>
      <patternFill patternType="solid">
        <fgColor theme="0"/>
        <bgColor indexed="64"/>
      </patternFill>
    </fill>
  </fills>
  <borders count="27">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thin">
        <color indexed="64"/>
      </top>
      <bottom/>
      <diagonal/>
    </border>
    <border>
      <left/>
      <right/>
      <top/>
      <bottom style="thin">
        <color indexed="64"/>
      </bottom>
      <diagonal/>
    </border>
  </borders>
  <cellStyleXfs count="3">
    <xf numFmtId="0" fontId="0" fillId="0" borderId="0"/>
    <xf numFmtId="0" fontId="4" fillId="0" borderId="0"/>
    <xf numFmtId="0" fontId="4" fillId="0" borderId="0"/>
  </cellStyleXfs>
  <cellXfs count="110">
    <xf numFmtId="0" fontId="0" fillId="0" borderId="0" xfId="0"/>
    <xf numFmtId="0" fontId="1" fillId="0" borderId="0" xfId="0" applyFont="1"/>
    <xf numFmtId="0" fontId="3" fillId="0" borderId="0" xfId="0" applyFont="1" applyAlignment="1">
      <alignment horizontal="center"/>
    </xf>
    <xf numFmtId="4" fontId="0" fillId="0" borderId="0" xfId="0" applyNumberFormat="1"/>
    <xf numFmtId="0" fontId="0" fillId="2" borderId="0" xfId="0" applyFill="1"/>
    <xf numFmtId="0" fontId="0" fillId="0" borderId="0" xfId="0" applyAlignment="1">
      <alignment horizontal="center" vertical="center"/>
    </xf>
    <xf numFmtId="0" fontId="6" fillId="0" borderId="0" xfId="0" applyFont="1"/>
    <xf numFmtId="0" fontId="2" fillId="0" borderId="0" xfId="0" applyFont="1" applyAlignment="1">
      <alignment horizontal="center" vertical="center" wrapText="1"/>
    </xf>
    <xf numFmtId="0" fontId="7" fillId="0" borderId="0" xfId="0" applyFont="1" applyAlignment="1">
      <alignment horizontal="left" vertical="top" wrapText="1"/>
    </xf>
    <xf numFmtId="0" fontId="2" fillId="0" borderId="0" xfId="0" applyFont="1" applyAlignment="1">
      <alignment horizontal="center"/>
    </xf>
    <xf numFmtId="0" fontId="6" fillId="2" borderId="4" xfId="0" applyFont="1" applyFill="1" applyBorder="1"/>
    <xf numFmtId="0" fontId="6" fillId="2" borderId="4" xfId="0" applyFont="1" applyFill="1" applyBorder="1" applyAlignment="1">
      <alignment vertical="center" wrapText="1"/>
    </xf>
    <xf numFmtId="0" fontId="6" fillId="2" borderId="3" xfId="0" applyFont="1" applyFill="1" applyBorder="1"/>
    <xf numFmtId="0" fontId="2" fillId="0" borderId="0" xfId="0" applyFont="1" applyAlignment="1">
      <alignment horizontal="left" vertical="center"/>
    </xf>
    <xf numFmtId="0" fontId="0" fillId="2" borderId="0" xfId="0" applyFill="1" applyAlignment="1">
      <alignment horizontal="center" vertical="center"/>
    </xf>
    <xf numFmtId="0" fontId="6" fillId="2" borderId="0" xfId="0" applyFont="1" applyFill="1"/>
    <xf numFmtId="4" fontId="5" fillId="0" borderId="0" xfId="0" applyNumberFormat="1" applyFont="1" applyAlignment="1">
      <alignment horizontal="center" vertical="center"/>
    </xf>
    <xf numFmtId="0" fontId="3" fillId="0" borderId="0" xfId="0" applyFont="1" applyAlignment="1">
      <alignment horizontal="center" vertical="center" wrapText="1"/>
    </xf>
    <xf numFmtId="0" fontId="6" fillId="0" borderId="0" xfId="0" applyFont="1" applyAlignment="1">
      <alignment horizontal="right"/>
    </xf>
    <xf numFmtId="0" fontId="3" fillId="0" borderId="0" xfId="0" applyFont="1" applyAlignment="1">
      <alignment horizontal="right"/>
    </xf>
    <xf numFmtId="3" fontId="12" fillId="2" borderId="1" xfId="0" applyNumberFormat="1" applyFont="1" applyFill="1" applyBorder="1" applyAlignment="1">
      <alignment horizontal="center"/>
    </xf>
    <xf numFmtId="0" fontId="13" fillId="2" borderId="2" xfId="0" applyFont="1" applyFill="1" applyBorder="1" applyAlignment="1">
      <alignment horizontal="center"/>
    </xf>
    <xf numFmtId="164" fontId="13" fillId="2" borderId="2" xfId="0" applyNumberFormat="1" applyFont="1" applyFill="1" applyBorder="1" applyAlignment="1">
      <alignment horizontal="center"/>
    </xf>
    <xf numFmtId="0" fontId="14" fillId="2" borderId="4" xfId="0" applyFont="1" applyFill="1" applyBorder="1" applyAlignment="1">
      <alignment horizontal="center"/>
    </xf>
    <xf numFmtId="3" fontId="12" fillId="2" borderId="5" xfId="0" applyNumberFormat="1" applyFont="1" applyFill="1" applyBorder="1"/>
    <xf numFmtId="4" fontId="12" fillId="2" borderId="6" xfId="1" applyNumberFormat="1" applyFont="1" applyFill="1" applyBorder="1"/>
    <xf numFmtId="3" fontId="14" fillId="2" borderId="7" xfId="0" applyNumberFormat="1" applyFont="1" applyFill="1" applyBorder="1"/>
    <xf numFmtId="4" fontId="14" fillId="2" borderId="7" xfId="1" applyNumberFormat="1" applyFont="1" applyFill="1" applyBorder="1"/>
    <xf numFmtId="3" fontId="12" fillId="2" borderId="8" xfId="0" applyNumberFormat="1" applyFont="1" applyFill="1" applyBorder="1"/>
    <xf numFmtId="4" fontId="12" fillId="2" borderId="7" xfId="0" applyNumberFormat="1" applyFont="1" applyFill="1" applyBorder="1"/>
    <xf numFmtId="4" fontId="6" fillId="0" borderId="9" xfId="2" applyNumberFormat="1" applyFont="1" applyBorder="1" applyAlignment="1">
      <alignment horizontal="right"/>
    </xf>
    <xf numFmtId="4" fontId="15" fillId="0" borderId="26" xfId="2" applyNumberFormat="1" applyFont="1" applyBorder="1" applyAlignment="1">
      <alignment horizontal="right"/>
    </xf>
    <xf numFmtId="4" fontId="15" fillId="0" borderId="5" xfId="2" applyNumberFormat="1" applyFont="1" applyBorder="1" applyAlignment="1">
      <alignment horizontal="right"/>
    </xf>
    <xf numFmtId="4" fontId="14" fillId="0" borderId="7" xfId="0" applyNumberFormat="1" applyFont="1" applyBorder="1"/>
    <xf numFmtId="4" fontId="14" fillId="0" borderId="23" xfId="0" applyNumberFormat="1" applyFont="1" applyBorder="1"/>
    <xf numFmtId="3" fontId="16" fillId="0" borderId="7" xfId="2" applyNumberFormat="1" applyFont="1" applyBorder="1" applyAlignment="1">
      <alignment horizontal="right"/>
    </xf>
    <xf numFmtId="3" fontId="16" fillId="0" borderId="23" xfId="2" applyNumberFormat="1" applyFont="1" applyBorder="1" applyAlignment="1">
      <alignment horizontal="right"/>
    </xf>
    <xf numFmtId="3" fontId="14" fillId="2" borderId="8" xfId="0" applyNumberFormat="1" applyFont="1" applyFill="1" applyBorder="1"/>
    <xf numFmtId="3" fontId="15" fillId="0" borderId="2" xfId="2" applyNumberFormat="1" applyFont="1" applyBorder="1" applyAlignment="1">
      <alignment horizontal="right"/>
    </xf>
    <xf numFmtId="3" fontId="15" fillId="0" borderId="0" xfId="2" applyNumberFormat="1" applyFont="1" applyAlignment="1">
      <alignment horizontal="right"/>
    </xf>
    <xf numFmtId="4" fontId="13" fillId="0" borderId="7" xfId="2" applyNumberFormat="1" applyFont="1" applyBorder="1" applyAlignment="1">
      <alignment horizontal="right"/>
    </xf>
    <xf numFmtId="4" fontId="13" fillId="0" borderId="23" xfId="2" applyNumberFormat="1" applyFont="1" applyBorder="1" applyAlignment="1">
      <alignment horizontal="right"/>
    </xf>
    <xf numFmtId="3" fontId="17" fillId="2" borderId="8" xfId="0" applyNumberFormat="1" applyFont="1" applyFill="1" applyBorder="1"/>
    <xf numFmtId="4" fontId="15" fillId="0" borderId="7" xfId="2" applyNumberFormat="1" applyFont="1" applyBorder="1" applyAlignment="1">
      <alignment horizontal="right"/>
    </xf>
    <xf numFmtId="4" fontId="15" fillId="0" borderId="23" xfId="2" applyNumberFormat="1" applyFont="1" applyBorder="1" applyAlignment="1">
      <alignment horizontal="right"/>
    </xf>
    <xf numFmtId="3" fontId="15" fillId="0" borderId="7" xfId="2" applyNumberFormat="1" applyFont="1" applyBorder="1" applyAlignment="1">
      <alignment horizontal="right"/>
    </xf>
    <xf numFmtId="3" fontId="17" fillId="2" borderId="8" xfId="0" applyNumberFormat="1" applyFont="1" applyFill="1" applyBorder="1" applyAlignment="1">
      <alignment vertical="center" wrapText="1"/>
    </xf>
    <xf numFmtId="4" fontId="15" fillId="0" borderId="8" xfId="2" applyNumberFormat="1" applyFont="1" applyBorder="1" applyAlignment="1">
      <alignment horizontal="right"/>
    </xf>
    <xf numFmtId="4" fontId="15" fillId="0" borderId="25" xfId="2" applyNumberFormat="1" applyFont="1" applyBorder="1" applyAlignment="1">
      <alignment horizontal="right"/>
    </xf>
    <xf numFmtId="3" fontId="12" fillId="2" borderId="7" xfId="0" applyNumberFormat="1" applyFont="1" applyFill="1" applyBorder="1"/>
    <xf numFmtId="4" fontId="13" fillId="0" borderId="10" xfId="2" applyNumberFormat="1" applyFont="1" applyBorder="1" applyAlignment="1">
      <alignment horizontal="right"/>
    </xf>
    <xf numFmtId="4" fontId="13" fillId="0" borderId="24" xfId="2" applyNumberFormat="1" applyFont="1" applyBorder="1" applyAlignment="1">
      <alignment horizontal="right"/>
    </xf>
    <xf numFmtId="3" fontId="13" fillId="0" borderId="10" xfId="2" applyNumberFormat="1" applyFont="1" applyBorder="1" applyAlignment="1">
      <alignment horizontal="right"/>
    </xf>
    <xf numFmtId="3" fontId="12" fillId="2" borderId="6" xfId="0" applyNumberFormat="1" applyFont="1" applyFill="1" applyBorder="1"/>
    <xf numFmtId="4" fontId="12" fillId="0" borderId="6" xfId="0" applyNumberFormat="1" applyFont="1" applyBorder="1"/>
    <xf numFmtId="4" fontId="12" fillId="0" borderId="7" xfId="0" applyNumberFormat="1" applyFont="1" applyBorder="1"/>
    <xf numFmtId="3" fontId="18" fillId="2" borderId="7" xfId="0" applyNumberFormat="1" applyFont="1" applyFill="1" applyBorder="1"/>
    <xf numFmtId="4" fontId="12" fillId="0" borderId="7" xfId="1" applyNumberFormat="1" applyFont="1" applyBorder="1"/>
    <xf numFmtId="4" fontId="12" fillId="0" borderId="8" xfId="0" applyNumberFormat="1" applyFont="1" applyBorder="1"/>
    <xf numFmtId="4" fontId="18" fillId="0" borderId="7" xfId="0" applyNumberFormat="1" applyFont="1" applyBorder="1"/>
    <xf numFmtId="4" fontId="18" fillId="0" borderId="7" xfId="1" applyNumberFormat="1" applyFont="1" applyBorder="1"/>
    <xf numFmtId="3" fontId="18" fillId="2" borderId="8" xfId="0" applyNumberFormat="1" applyFont="1" applyFill="1" applyBorder="1"/>
    <xf numFmtId="4" fontId="3" fillId="0" borderId="9" xfId="2" applyNumberFormat="1" applyFont="1" applyBorder="1" applyAlignment="1">
      <alignment horizontal="right"/>
    </xf>
    <xf numFmtId="3" fontId="14" fillId="0" borderId="7" xfId="0" applyNumberFormat="1" applyFont="1" applyBorder="1"/>
    <xf numFmtId="4" fontId="6" fillId="0" borderId="22" xfId="2" applyNumberFormat="1" applyFont="1" applyBorder="1" applyAlignment="1">
      <alignment horizontal="right"/>
    </xf>
    <xf numFmtId="3" fontId="12" fillId="0" borderId="7" xfId="0" applyNumberFormat="1" applyFont="1" applyBorder="1"/>
    <xf numFmtId="0" fontId="3" fillId="2" borderId="4" xfId="0" applyFont="1" applyFill="1" applyBorder="1" applyAlignment="1">
      <alignment horizontal="center" vertical="center"/>
    </xf>
    <xf numFmtId="3" fontId="12" fillId="2" borderId="4" xfId="0" applyNumberFormat="1" applyFont="1" applyFill="1" applyBorder="1"/>
    <xf numFmtId="4" fontId="12" fillId="0" borderId="4" xfId="0" applyNumberFormat="1" applyFont="1" applyBorder="1"/>
    <xf numFmtId="3" fontId="12" fillId="0" borderId="3" xfId="0" applyNumberFormat="1" applyFont="1" applyBorder="1" applyAlignment="1">
      <alignment horizontal="left" vertical="center" wrapText="1"/>
    </xf>
    <xf numFmtId="4" fontId="12" fillId="0" borderId="3" xfId="0" applyNumberFormat="1" applyFont="1" applyBorder="1" applyAlignment="1">
      <alignment horizontal="right" vertical="center"/>
    </xf>
    <xf numFmtId="3" fontId="17" fillId="2" borderId="21" xfId="0" applyNumberFormat="1" applyFont="1" applyFill="1" applyBorder="1" applyAlignment="1">
      <alignment vertical="center"/>
    </xf>
    <xf numFmtId="3" fontId="17" fillId="2" borderId="4" xfId="0" applyNumberFormat="1" applyFont="1" applyFill="1" applyBorder="1" applyAlignment="1">
      <alignment vertical="center"/>
    </xf>
    <xf numFmtId="4" fontId="12" fillId="2" borderId="3" xfId="0" applyNumberFormat="1" applyFont="1" applyFill="1" applyBorder="1" applyAlignment="1">
      <alignment horizontal="right" vertical="center"/>
    </xf>
    <xf numFmtId="0" fontId="3" fillId="2" borderId="0" xfId="0" applyFont="1" applyFill="1" applyAlignment="1">
      <alignment horizontal="center" vertical="center"/>
    </xf>
    <xf numFmtId="3" fontId="17" fillId="2" borderId="0" xfId="0" applyNumberFormat="1" applyFont="1" applyFill="1" applyAlignment="1">
      <alignment vertical="center"/>
    </xf>
    <xf numFmtId="4" fontId="12" fillId="2" borderId="0" xfId="0" applyNumberFormat="1" applyFont="1" applyFill="1" applyAlignment="1">
      <alignment horizontal="right" vertical="center"/>
    </xf>
    <xf numFmtId="0" fontId="6" fillId="2" borderId="0" xfId="0" applyFont="1" applyFill="1" applyAlignment="1">
      <alignment horizontal="center"/>
    </xf>
    <xf numFmtId="0" fontId="6" fillId="2" borderId="19" xfId="0" applyFont="1" applyFill="1" applyBorder="1" applyAlignment="1">
      <alignment horizontal="center" vertical="center"/>
    </xf>
    <xf numFmtId="0" fontId="6" fillId="2" borderId="16" xfId="0" applyFont="1" applyFill="1" applyBorder="1" applyAlignment="1">
      <alignment horizontal="center" vertical="center"/>
    </xf>
    <xf numFmtId="3" fontId="14" fillId="2" borderId="7" xfId="0" applyNumberFormat="1" applyFont="1" applyFill="1" applyBorder="1" applyAlignment="1">
      <alignment horizontal="left" wrapText="1"/>
    </xf>
    <xf numFmtId="0" fontId="11" fillId="0" borderId="0" xfId="0" applyFont="1" applyAlignment="1">
      <alignment horizontal="left" vertical="top" wrapText="1"/>
    </xf>
    <xf numFmtId="0" fontId="7" fillId="0" borderId="0" xfId="0" applyFont="1" applyAlignment="1">
      <alignment horizontal="left" vertical="top" wrapText="1"/>
    </xf>
    <xf numFmtId="0" fontId="2" fillId="0" borderId="0" xfId="0" applyFont="1" applyAlignment="1">
      <alignment horizontal="center" vertical="center" wrapText="1"/>
    </xf>
    <xf numFmtId="0" fontId="3" fillId="0" borderId="0" xfId="0" applyFont="1" applyAlignment="1">
      <alignment horizontal="center"/>
    </xf>
    <xf numFmtId="0" fontId="2" fillId="0" borderId="0" xfId="0" applyFont="1" applyAlignment="1">
      <alignment horizont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2" borderId="2" xfId="0" applyFont="1" applyFill="1" applyBorder="1" applyAlignment="1">
      <alignment horizontal="center" vertical="center"/>
    </xf>
    <xf numFmtId="0" fontId="3" fillId="2" borderId="1" xfId="0" applyFont="1" applyFill="1" applyBorder="1" applyAlignment="1">
      <alignment horizontal="center" vertical="center"/>
    </xf>
    <xf numFmtId="164" fontId="13" fillId="2" borderId="1" xfId="0" applyNumberFormat="1" applyFont="1" applyFill="1" applyBorder="1" applyAlignment="1">
      <alignment horizontal="center" vertical="center"/>
    </xf>
    <xf numFmtId="164" fontId="13" fillId="2" borderId="2" xfId="0" applyNumberFormat="1" applyFont="1" applyFill="1" applyBorder="1" applyAlignment="1">
      <alignment horizontal="center" vertical="center"/>
    </xf>
    <xf numFmtId="4" fontId="6" fillId="0" borderId="19" xfId="0" applyNumberFormat="1" applyFont="1" applyBorder="1" applyAlignment="1">
      <alignment horizontal="center" vertical="center"/>
    </xf>
    <xf numFmtId="4" fontId="6" fillId="0" borderId="20" xfId="0" applyNumberFormat="1" applyFont="1" applyBorder="1" applyAlignment="1">
      <alignment horizontal="center" vertical="center"/>
    </xf>
    <xf numFmtId="4" fontId="6" fillId="0" borderId="21" xfId="0" applyNumberFormat="1" applyFont="1" applyBorder="1" applyAlignment="1">
      <alignment horizontal="center" vertical="center"/>
    </xf>
    <xf numFmtId="0" fontId="6"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14" fillId="2" borderId="19" xfId="0" applyFont="1" applyFill="1" applyBorder="1" applyAlignment="1">
      <alignment horizontal="center"/>
    </xf>
    <xf numFmtId="0" fontId="14" fillId="2" borderId="20" xfId="0" applyFont="1" applyFill="1" applyBorder="1" applyAlignment="1">
      <alignment horizontal="center"/>
    </xf>
    <xf numFmtId="0" fontId="14" fillId="2" borderId="21" xfId="0" applyFont="1" applyFill="1" applyBorder="1" applyAlignment="1">
      <alignment horizontal="center"/>
    </xf>
  </cellXfs>
  <cellStyles count="3">
    <cellStyle name="Normal" xfId="0" builtinId="0"/>
    <cellStyle name="Normal 4" xfId="1" xr:uid="{00000000-0005-0000-0000-000001000000}"/>
    <cellStyle name="Normal_Copy of Copy of BVC analitic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4"/>
  <sheetViews>
    <sheetView tabSelected="1" topLeftCell="A53" workbookViewId="0">
      <selection activeCell="H65" sqref="H65"/>
    </sheetView>
  </sheetViews>
  <sheetFormatPr defaultRowHeight="15" x14ac:dyDescent="0.25"/>
  <cols>
    <col min="1" max="1" width="5.42578125" customWidth="1"/>
    <col min="2" max="2" width="68.5703125" customWidth="1"/>
    <col min="3" max="3" width="15.5703125" customWidth="1"/>
    <col min="4" max="4" width="14.28515625" customWidth="1"/>
    <col min="5" max="5" width="15.28515625" customWidth="1"/>
    <col min="6" max="6" width="18.42578125" customWidth="1"/>
    <col min="9" max="9" width="14.5703125" customWidth="1"/>
  </cols>
  <sheetData>
    <row r="1" spans="1:5" ht="13.9" customHeight="1" x14ac:dyDescent="0.25">
      <c r="C1" s="84" t="s">
        <v>53</v>
      </c>
      <c r="D1" s="84"/>
      <c r="E1" s="84"/>
    </row>
    <row r="2" spans="1:5" ht="15" customHeight="1" x14ac:dyDescent="0.25">
      <c r="C2" s="84" t="s">
        <v>52</v>
      </c>
      <c r="D2" s="84"/>
      <c r="E2" s="84"/>
    </row>
    <row r="3" spans="1:5" ht="15.75" x14ac:dyDescent="0.25">
      <c r="B3" s="1"/>
      <c r="C3" s="84" t="s">
        <v>51</v>
      </c>
      <c r="D3" s="84"/>
      <c r="E3" s="84"/>
    </row>
    <row r="4" spans="1:5" ht="13.9" customHeight="1" x14ac:dyDescent="0.25">
      <c r="B4" s="1"/>
      <c r="C4" s="85"/>
      <c r="D4" s="85"/>
      <c r="E4" s="85"/>
    </row>
    <row r="5" spans="1:5" ht="11.45" customHeight="1" x14ac:dyDescent="0.25">
      <c r="B5" s="1"/>
      <c r="C5" s="9"/>
      <c r="D5" s="9"/>
      <c r="E5" s="9"/>
    </row>
    <row r="6" spans="1:5" ht="15.75" customHeight="1" x14ac:dyDescent="0.25">
      <c r="A6" s="84" t="s">
        <v>0</v>
      </c>
      <c r="B6" s="84"/>
      <c r="C6" s="84"/>
      <c r="D6" s="84"/>
      <c r="E6" s="84"/>
    </row>
    <row r="7" spans="1:5" ht="15.6" customHeight="1" x14ac:dyDescent="0.25">
      <c r="A7" s="6"/>
      <c r="B7" s="2"/>
      <c r="C7" s="6"/>
      <c r="D7" s="6"/>
      <c r="E7" s="6"/>
    </row>
    <row r="8" spans="1:5" ht="13.5" customHeight="1" thickBot="1" x14ac:dyDescent="0.3">
      <c r="A8" s="6"/>
      <c r="B8" s="6"/>
      <c r="C8" s="18"/>
      <c r="D8" s="18"/>
      <c r="E8" s="19" t="s">
        <v>1</v>
      </c>
    </row>
    <row r="9" spans="1:5" ht="15" customHeight="1" x14ac:dyDescent="0.25">
      <c r="A9" s="20"/>
      <c r="B9" s="20"/>
      <c r="C9" s="86" t="s">
        <v>46</v>
      </c>
      <c r="D9" s="86" t="s">
        <v>45</v>
      </c>
      <c r="E9" s="86" t="s">
        <v>38</v>
      </c>
    </row>
    <row r="10" spans="1:5" ht="15.75" x14ac:dyDescent="0.25">
      <c r="A10" s="21"/>
      <c r="B10" s="22" t="s">
        <v>2</v>
      </c>
      <c r="C10" s="87"/>
      <c r="D10" s="87"/>
      <c r="E10" s="87"/>
    </row>
    <row r="11" spans="1:5" ht="12.6" customHeight="1" x14ac:dyDescent="0.25">
      <c r="A11" s="21"/>
      <c r="B11" s="22"/>
      <c r="C11" s="87"/>
      <c r="D11" s="87"/>
      <c r="E11" s="87"/>
    </row>
    <row r="12" spans="1:5" ht="18" customHeight="1" thickBot="1" x14ac:dyDescent="0.3">
      <c r="A12" s="22"/>
      <c r="B12" s="22"/>
      <c r="C12" s="88"/>
      <c r="D12" s="88"/>
      <c r="E12" s="88"/>
    </row>
    <row r="13" spans="1:5" ht="16.5" thickBot="1" x14ac:dyDescent="0.3">
      <c r="A13" s="23">
        <v>0</v>
      </c>
      <c r="B13" s="23">
        <v>1</v>
      </c>
      <c r="C13" s="23">
        <v>2</v>
      </c>
      <c r="D13" s="23">
        <v>3</v>
      </c>
      <c r="E13" s="23">
        <v>4</v>
      </c>
    </row>
    <row r="14" spans="1:5" ht="16.899999999999999" customHeight="1" x14ac:dyDescent="0.25">
      <c r="A14" s="89" t="s">
        <v>3</v>
      </c>
      <c r="B14" s="24" t="s">
        <v>4</v>
      </c>
      <c r="C14" s="25">
        <f>C15+C25</f>
        <v>1520850.22</v>
      </c>
      <c r="D14" s="25">
        <f>D15+D25</f>
        <v>944362.68</v>
      </c>
      <c r="E14" s="25">
        <f>E15+E25</f>
        <v>576487.53999999992</v>
      </c>
    </row>
    <row r="15" spans="1:5" ht="15.75" x14ac:dyDescent="0.25">
      <c r="A15" s="89"/>
      <c r="B15" s="26" t="s">
        <v>5</v>
      </c>
      <c r="C15" s="27">
        <f>C16+C21+C22</f>
        <v>1520795.22</v>
      </c>
      <c r="D15" s="27">
        <f>D16+D21+D22</f>
        <v>944307.68</v>
      </c>
      <c r="E15" s="27">
        <f>E16+E21+E22</f>
        <v>576487.53999999992</v>
      </c>
    </row>
    <row r="16" spans="1:5" ht="15.75" x14ac:dyDescent="0.25">
      <c r="A16" s="89"/>
      <c r="B16" s="28" t="s">
        <v>6</v>
      </c>
      <c r="C16" s="29">
        <f>C17+C20</f>
        <v>529568.76</v>
      </c>
      <c r="D16" s="29">
        <f>D17+D20</f>
        <v>12576.78</v>
      </c>
      <c r="E16" s="29">
        <f>E17+E20</f>
        <v>516991.98</v>
      </c>
    </row>
    <row r="17" spans="1:5" ht="15.75" x14ac:dyDescent="0.25">
      <c r="A17" s="89"/>
      <c r="B17" s="26" t="s">
        <v>7</v>
      </c>
      <c r="C17" s="30">
        <v>491188</v>
      </c>
      <c r="D17" s="31"/>
      <c r="E17" s="32">
        <f>C17-D17</f>
        <v>491188</v>
      </c>
    </row>
    <row r="18" spans="1:5" ht="17.25" customHeight="1" x14ac:dyDescent="0.25">
      <c r="A18" s="89"/>
      <c r="B18" s="26" t="s">
        <v>8</v>
      </c>
      <c r="C18" s="33">
        <f>C17/C19*1000</f>
        <v>2.790840909090909</v>
      </c>
      <c r="D18" s="34"/>
      <c r="E18" s="33">
        <f>E17/E19*1000</f>
        <v>2.790840909090909</v>
      </c>
    </row>
    <row r="19" spans="1:5" ht="15.75" x14ac:dyDescent="0.25">
      <c r="A19" s="89"/>
      <c r="B19" s="26" t="s">
        <v>9</v>
      </c>
      <c r="C19" s="35">
        <v>176000000</v>
      </c>
      <c r="D19" s="36"/>
      <c r="E19" s="35">
        <f>C19-D19</f>
        <v>176000000</v>
      </c>
    </row>
    <row r="20" spans="1:5" ht="15.75" x14ac:dyDescent="0.25">
      <c r="A20" s="89"/>
      <c r="B20" s="37" t="s">
        <v>10</v>
      </c>
      <c r="C20" s="33">
        <v>38380.76</v>
      </c>
      <c r="D20" s="34">
        <f>D29</f>
        <v>12576.78</v>
      </c>
      <c r="E20" s="33">
        <f>C20-D20</f>
        <v>25803.980000000003</v>
      </c>
    </row>
    <row r="21" spans="1:5" ht="15.75" x14ac:dyDescent="0.25">
      <c r="A21" s="89"/>
      <c r="B21" s="28" t="s">
        <v>11</v>
      </c>
      <c r="C21" s="38">
        <v>0</v>
      </c>
      <c r="D21" s="39"/>
      <c r="E21" s="38">
        <v>0</v>
      </c>
    </row>
    <row r="22" spans="1:5" ht="15.75" x14ac:dyDescent="0.25">
      <c r="A22" s="89"/>
      <c r="B22" s="28" t="s">
        <v>12</v>
      </c>
      <c r="C22" s="40">
        <f>C23+C24</f>
        <v>991226.46</v>
      </c>
      <c r="D22" s="41">
        <f>D23</f>
        <v>931730.9</v>
      </c>
      <c r="E22" s="40">
        <f>C22-D22</f>
        <v>59495.559999999939</v>
      </c>
    </row>
    <row r="23" spans="1:5" ht="15.75" x14ac:dyDescent="0.25">
      <c r="A23" s="89"/>
      <c r="B23" s="42" t="s">
        <v>13</v>
      </c>
      <c r="C23" s="43">
        <v>931730.9</v>
      </c>
      <c r="D23" s="44">
        <f>C23</f>
        <v>931730.9</v>
      </c>
      <c r="E23" s="45">
        <f>C23-D23</f>
        <v>0</v>
      </c>
    </row>
    <row r="24" spans="1:5" ht="31.5" x14ac:dyDescent="0.25">
      <c r="A24" s="89"/>
      <c r="B24" s="46" t="s">
        <v>14</v>
      </c>
      <c r="C24" s="47">
        <v>59495.56</v>
      </c>
      <c r="D24" s="48"/>
      <c r="E24" s="43">
        <f t="shared" ref="E24" si="0">C24-D24</f>
        <v>59495.56</v>
      </c>
    </row>
    <row r="25" spans="1:5" ht="16.5" thickBot="1" x14ac:dyDescent="0.3">
      <c r="A25" s="89"/>
      <c r="B25" s="49" t="s">
        <v>15</v>
      </c>
      <c r="C25" s="50">
        <v>55</v>
      </c>
      <c r="D25" s="51">
        <f>C25</f>
        <v>55</v>
      </c>
      <c r="E25" s="52">
        <f>C25-D25</f>
        <v>0</v>
      </c>
    </row>
    <row r="26" spans="1:5" ht="21" customHeight="1" x14ac:dyDescent="0.25">
      <c r="A26" s="90" t="s">
        <v>16</v>
      </c>
      <c r="B26" s="53" t="s">
        <v>17</v>
      </c>
      <c r="C26" s="54">
        <f t="shared" ref="C26:E26" si="1">C27+C41</f>
        <v>2783563.38</v>
      </c>
      <c r="D26" s="54">
        <f t="shared" si="1"/>
        <v>947767.68</v>
      </c>
      <c r="E26" s="54">
        <f t="shared" si="1"/>
        <v>1835795.7000000002</v>
      </c>
    </row>
    <row r="27" spans="1:5" ht="15.75" x14ac:dyDescent="0.25">
      <c r="A27" s="89"/>
      <c r="B27" s="49" t="s">
        <v>18</v>
      </c>
      <c r="C27" s="55">
        <f t="shared" ref="C27" si="2">C28+C33+C34+C35</f>
        <v>2783503.38</v>
      </c>
      <c r="D27" s="55">
        <f>D28+D33+D34+D35</f>
        <v>947707.68</v>
      </c>
      <c r="E27" s="55">
        <f t="shared" ref="E27" si="3">E28+E33+E34+E35</f>
        <v>1835795.7000000002</v>
      </c>
    </row>
    <row r="28" spans="1:5" ht="15.75" x14ac:dyDescent="0.25">
      <c r="A28" s="89"/>
      <c r="B28" s="56" t="s">
        <v>19</v>
      </c>
      <c r="C28" s="55">
        <f t="shared" ref="C28:E28" si="4">C29+C30+C32</f>
        <v>697774.99000000011</v>
      </c>
      <c r="D28" s="55">
        <f t="shared" si="4"/>
        <v>12576.78</v>
      </c>
      <c r="E28" s="55">
        <f t="shared" si="4"/>
        <v>685198.21000000008</v>
      </c>
    </row>
    <row r="29" spans="1:5" ht="15.75" x14ac:dyDescent="0.25">
      <c r="A29" s="89"/>
      <c r="B29" s="49" t="s">
        <v>20</v>
      </c>
      <c r="C29" s="57">
        <v>266572.45</v>
      </c>
      <c r="D29" s="57">
        <v>12576.78</v>
      </c>
      <c r="E29" s="57">
        <f>C29-D29</f>
        <v>253995.67</v>
      </c>
    </row>
    <row r="30" spans="1:5" ht="14.45" customHeight="1" x14ac:dyDescent="0.25">
      <c r="A30" s="89"/>
      <c r="B30" s="49" t="s">
        <v>21</v>
      </c>
      <c r="C30" s="58">
        <v>267751.41000000003</v>
      </c>
      <c r="D30" s="58"/>
      <c r="E30" s="57">
        <f t="shared" ref="E30:E31" si="5">C30-D30</f>
        <v>267751.41000000003</v>
      </c>
    </row>
    <row r="31" spans="1:5" ht="15" customHeight="1" x14ac:dyDescent="0.25">
      <c r="A31" s="89"/>
      <c r="B31" s="56" t="s">
        <v>22</v>
      </c>
      <c r="C31" s="59">
        <v>255183.58000000002</v>
      </c>
      <c r="D31" s="59"/>
      <c r="E31" s="60">
        <f t="shared" si="5"/>
        <v>255183.58000000002</v>
      </c>
    </row>
    <row r="32" spans="1:5" ht="15.75" x14ac:dyDescent="0.25">
      <c r="A32" s="89"/>
      <c r="B32" s="49" t="s">
        <v>23</v>
      </c>
      <c r="C32" s="55">
        <v>163451.12999999998</v>
      </c>
      <c r="D32" s="55"/>
      <c r="E32" s="55">
        <f>C32-D32</f>
        <v>163451.12999999998</v>
      </c>
    </row>
    <row r="33" spans="1:6" ht="15.75" x14ac:dyDescent="0.25">
      <c r="A33" s="89"/>
      <c r="B33" s="61" t="s">
        <v>24</v>
      </c>
      <c r="C33" s="55">
        <v>6407.239999999998</v>
      </c>
      <c r="D33" s="55"/>
      <c r="E33" s="55">
        <f t="shared" ref="E33:E34" si="6">C33-D33</f>
        <v>6407.239999999998</v>
      </c>
    </row>
    <row r="34" spans="1:6" ht="15.75" x14ac:dyDescent="0.25">
      <c r="A34" s="89"/>
      <c r="B34" s="26" t="s">
        <v>57</v>
      </c>
      <c r="C34" s="62">
        <v>1056345.79</v>
      </c>
      <c r="D34" s="55"/>
      <c r="E34" s="55">
        <f t="shared" si="6"/>
        <v>1056345.79</v>
      </c>
    </row>
    <row r="35" spans="1:6" ht="14.25" customHeight="1" x14ac:dyDescent="0.25">
      <c r="A35" s="89"/>
      <c r="B35" s="49" t="s">
        <v>25</v>
      </c>
      <c r="C35" s="55">
        <f t="shared" ref="C35:E35" si="7">C36+C37+C38+C39+C40</f>
        <v>1022975.36</v>
      </c>
      <c r="D35" s="55">
        <f t="shared" si="7"/>
        <v>935130.9</v>
      </c>
      <c r="E35" s="55">
        <f t="shared" si="7"/>
        <v>87844.459999999963</v>
      </c>
    </row>
    <row r="36" spans="1:6" ht="14.25" customHeight="1" x14ac:dyDescent="0.25">
      <c r="A36" s="89"/>
      <c r="B36" s="26" t="s">
        <v>26</v>
      </c>
      <c r="C36" s="33">
        <v>3400</v>
      </c>
      <c r="D36" s="33">
        <f>C36</f>
        <v>3400</v>
      </c>
      <c r="E36" s="63">
        <f>C36-D36</f>
        <v>0</v>
      </c>
    </row>
    <row r="37" spans="1:6" ht="14.25" customHeight="1" x14ac:dyDescent="0.25">
      <c r="A37" s="89"/>
      <c r="B37" s="26" t="s">
        <v>27</v>
      </c>
      <c r="C37" s="33">
        <v>827010.22</v>
      </c>
      <c r="D37" s="44">
        <f>C37</f>
        <v>827010.22</v>
      </c>
      <c r="E37" s="63">
        <f>C37-D37</f>
        <v>0</v>
      </c>
    </row>
    <row r="38" spans="1:6" ht="14.25" customHeight="1" x14ac:dyDescent="0.25">
      <c r="A38" s="89"/>
      <c r="B38" s="26" t="s">
        <v>28</v>
      </c>
      <c r="C38" s="64">
        <v>192551.32</v>
      </c>
      <c r="D38" s="33">
        <f>D23-D37</f>
        <v>104720.68000000005</v>
      </c>
      <c r="E38" s="33">
        <f t="shared" ref="E38:E40" si="8">C38-D38</f>
        <v>87830.639999999956</v>
      </c>
    </row>
    <row r="39" spans="1:6" ht="29.45" customHeight="1" x14ac:dyDescent="0.25">
      <c r="A39" s="89"/>
      <c r="B39" s="80" t="s">
        <v>29</v>
      </c>
      <c r="C39" s="33"/>
      <c r="D39" s="33"/>
      <c r="E39" s="63"/>
    </row>
    <row r="40" spans="1:6" ht="14.25" customHeight="1" x14ac:dyDescent="0.25">
      <c r="A40" s="89"/>
      <c r="B40" s="26" t="s">
        <v>44</v>
      </c>
      <c r="C40" s="33">
        <v>13.82</v>
      </c>
      <c r="D40" s="33"/>
      <c r="E40" s="33">
        <f t="shared" si="8"/>
        <v>13.82</v>
      </c>
    </row>
    <row r="41" spans="1:6" ht="16.5" thickBot="1" x14ac:dyDescent="0.3">
      <c r="A41" s="89"/>
      <c r="B41" s="49" t="s">
        <v>30</v>
      </c>
      <c r="C41" s="55">
        <v>60</v>
      </c>
      <c r="D41" s="55">
        <f>C41</f>
        <v>60</v>
      </c>
      <c r="E41" s="65">
        <f>C41-D41</f>
        <v>0</v>
      </c>
    </row>
    <row r="42" spans="1:6" ht="19.899999999999999" customHeight="1" thickBot="1" x14ac:dyDescent="0.3">
      <c r="A42" s="66" t="s">
        <v>31</v>
      </c>
      <c r="B42" s="67" t="s">
        <v>32</v>
      </c>
      <c r="C42" s="68">
        <v>-180830.16999999993</v>
      </c>
      <c r="D42" s="68"/>
      <c r="E42" s="68"/>
      <c r="F42" s="3"/>
    </row>
    <row r="43" spans="1:6" ht="60" customHeight="1" thickBot="1" x14ac:dyDescent="0.3">
      <c r="A43" s="90" t="s">
        <v>40</v>
      </c>
      <c r="B43" s="69" t="s">
        <v>50</v>
      </c>
      <c r="C43" s="70">
        <f>C26-C14+C42</f>
        <v>1081882.99</v>
      </c>
      <c r="D43" s="70"/>
      <c r="E43" s="70">
        <f>E26-E14+E46</f>
        <v>1278387.4300000002</v>
      </c>
      <c r="F43" s="3"/>
    </row>
    <row r="44" spans="1:6" ht="18" customHeight="1" thickBot="1" x14ac:dyDescent="0.3">
      <c r="A44" s="89"/>
      <c r="B44" s="71" t="s">
        <v>47</v>
      </c>
      <c r="C44" s="70">
        <f>C43-C45</f>
        <v>872999.99800000002</v>
      </c>
      <c r="D44" s="70"/>
      <c r="E44" s="70">
        <f>E43-E45-E46</f>
        <v>1050425.1680000001</v>
      </c>
      <c r="F44" s="3"/>
    </row>
    <row r="45" spans="1:6" ht="18.75" customHeight="1" thickBot="1" x14ac:dyDescent="0.3">
      <c r="A45" s="89"/>
      <c r="B45" s="72" t="s">
        <v>48</v>
      </c>
      <c r="C45" s="70">
        <v>208882.992</v>
      </c>
      <c r="D45" s="70"/>
      <c r="E45" s="70">
        <f>C45</f>
        <v>208882.992</v>
      </c>
    </row>
    <row r="46" spans="1:6" ht="18.75" customHeight="1" thickBot="1" x14ac:dyDescent="0.3">
      <c r="A46" s="97"/>
      <c r="B46" s="72" t="s">
        <v>49</v>
      </c>
      <c r="C46" s="73"/>
      <c r="D46" s="73"/>
      <c r="E46" s="73">
        <v>19079.27</v>
      </c>
    </row>
    <row r="47" spans="1:6" ht="18.75" customHeight="1" x14ac:dyDescent="0.25">
      <c r="A47" s="74"/>
      <c r="B47" s="75"/>
      <c r="C47" s="76"/>
      <c r="D47" s="76"/>
      <c r="E47" s="76"/>
    </row>
    <row r="48" spans="1:6" ht="12" customHeight="1" thickBot="1" x14ac:dyDescent="0.3">
      <c r="A48" s="17"/>
      <c r="B48" s="17"/>
      <c r="C48" s="15"/>
      <c r="D48" s="15"/>
      <c r="E48" s="77"/>
    </row>
    <row r="49" spans="1:5" ht="9.6" customHeight="1" x14ac:dyDescent="0.25">
      <c r="A49" s="20"/>
      <c r="B49" s="91" t="s">
        <v>2</v>
      </c>
      <c r="C49" s="98" t="s">
        <v>33</v>
      </c>
      <c r="D49" s="99"/>
      <c r="E49" s="100"/>
    </row>
    <row r="50" spans="1:5" ht="20.45" customHeight="1" thickBot="1" x14ac:dyDescent="0.3">
      <c r="A50" s="21"/>
      <c r="B50" s="92"/>
      <c r="C50" s="101"/>
      <c r="D50" s="102"/>
      <c r="E50" s="103"/>
    </row>
    <row r="51" spans="1:5" ht="11.25" hidden="1" customHeight="1" thickBot="1" x14ac:dyDescent="0.3">
      <c r="A51" s="21"/>
      <c r="B51" s="22"/>
      <c r="C51" s="101"/>
      <c r="D51" s="102"/>
      <c r="E51" s="103"/>
    </row>
    <row r="52" spans="1:5" ht="5.25" hidden="1" customHeight="1" thickBot="1" x14ac:dyDescent="0.3">
      <c r="A52" s="21"/>
      <c r="B52" s="22"/>
      <c r="C52" s="104"/>
      <c r="D52" s="105"/>
      <c r="E52" s="106"/>
    </row>
    <row r="53" spans="1:5" ht="15" customHeight="1" thickBot="1" x14ac:dyDescent="0.3">
      <c r="A53" s="23">
        <v>0</v>
      </c>
      <c r="B53" s="23">
        <v>1</v>
      </c>
      <c r="C53" s="107">
        <v>2</v>
      </c>
      <c r="D53" s="108"/>
      <c r="E53" s="109"/>
    </row>
    <row r="54" spans="1:5" ht="26.45" customHeight="1" thickBot="1" x14ac:dyDescent="0.3">
      <c r="A54" s="78" t="s">
        <v>34</v>
      </c>
      <c r="B54" s="10" t="s">
        <v>41</v>
      </c>
      <c r="C54" s="93">
        <v>9359.7829999999994</v>
      </c>
      <c r="D54" s="94"/>
      <c r="E54" s="95"/>
    </row>
    <row r="55" spans="1:5" ht="33.75" customHeight="1" thickBot="1" x14ac:dyDescent="0.3">
      <c r="A55" s="78" t="s">
        <v>35</v>
      </c>
      <c r="B55" s="11" t="s">
        <v>42</v>
      </c>
      <c r="C55" s="93">
        <f>E26</f>
        <v>1835795.7000000002</v>
      </c>
      <c r="D55" s="94"/>
      <c r="E55" s="95"/>
    </row>
    <row r="56" spans="1:5" ht="27.6" customHeight="1" thickBot="1" x14ac:dyDescent="0.3">
      <c r="A56" s="79" t="s">
        <v>36</v>
      </c>
      <c r="B56" s="12" t="s">
        <v>39</v>
      </c>
      <c r="C56" s="93">
        <f>C55/C54</f>
        <v>196.13656641398634</v>
      </c>
      <c r="D56" s="94"/>
      <c r="E56" s="95"/>
    </row>
    <row r="57" spans="1:5" ht="15.75" x14ac:dyDescent="0.25">
      <c r="A57" s="14"/>
      <c r="B57" s="15"/>
      <c r="C57" s="16"/>
      <c r="D57" s="16"/>
      <c r="E57" s="16"/>
    </row>
    <row r="58" spans="1:5" ht="38.450000000000003" customHeight="1" x14ac:dyDescent="0.25">
      <c r="A58" s="14"/>
      <c r="B58" s="15"/>
      <c r="C58" s="16"/>
      <c r="D58" s="16"/>
      <c r="E58" s="16"/>
    </row>
    <row r="59" spans="1:5" ht="6.75" customHeight="1" x14ac:dyDescent="0.25">
      <c r="A59" s="5"/>
      <c r="B59" s="6"/>
      <c r="C59" s="4" t="s">
        <v>43</v>
      </c>
      <c r="D59" s="4"/>
      <c r="E59" s="4"/>
    </row>
    <row r="60" spans="1:5" ht="190.5" hidden="1" customHeight="1" x14ac:dyDescent="0.25">
      <c r="A60" s="96" t="s">
        <v>37</v>
      </c>
      <c r="B60" s="96"/>
    </row>
    <row r="61" spans="1:5" ht="6" hidden="1" customHeight="1" x14ac:dyDescent="0.25">
      <c r="A61" s="82"/>
      <c r="B61" s="82"/>
      <c r="C61" s="82"/>
      <c r="D61" s="82"/>
      <c r="E61" s="82"/>
    </row>
    <row r="62" spans="1:5" ht="0.75" customHeight="1" x14ac:dyDescent="0.25">
      <c r="A62" s="82"/>
      <c r="B62" s="82"/>
      <c r="C62" s="82"/>
      <c r="D62" s="82"/>
      <c r="E62" s="82"/>
    </row>
    <row r="63" spans="1:5" ht="45" customHeight="1" x14ac:dyDescent="0.25">
      <c r="A63" s="81" t="s">
        <v>58</v>
      </c>
      <c r="B63" s="82"/>
      <c r="C63" s="82"/>
      <c r="D63" s="82"/>
      <c r="E63" s="82"/>
    </row>
    <row r="64" spans="1:5" ht="98.45" customHeight="1" x14ac:dyDescent="0.25">
      <c r="A64" s="82" t="s">
        <v>54</v>
      </c>
      <c r="B64" s="82"/>
      <c r="C64" s="82"/>
      <c r="D64" s="82"/>
      <c r="E64" s="82"/>
    </row>
    <row r="65" spans="1:5" ht="147.6" customHeight="1" x14ac:dyDescent="0.25">
      <c r="A65" s="82" t="s">
        <v>55</v>
      </c>
      <c r="B65" s="82"/>
      <c r="C65" s="82"/>
      <c r="D65" s="82"/>
      <c r="E65" s="82"/>
    </row>
    <row r="66" spans="1:5" ht="30.6" customHeight="1" x14ac:dyDescent="0.25">
      <c r="A66" s="82" t="s">
        <v>56</v>
      </c>
      <c r="B66" s="82"/>
      <c r="C66" s="82"/>
      <c r="D66" s="82"/>
      <c r="E66" s="82"/>
    </row>
    <row r="67" spans="1:5" ht="18" customHeight="1" x14ac:dyDescent="0.25">
      <c r="A67" s="8"/>
      <c r="B67" s="8"/>
      <c r="C67" s="8"/>
      <c r="D67" s="8"/>
      <c r="E67" s="8"/>
    </row>
    <row r="68" spans="1:5" ht="15.75" customHeight="1" x14ac:dyDescent="0.25">
      <c r="A68" s="83"/>
      <c r="B68" s="83"/>
      <c r="C68" s="83"/>
      <c r="D68" s="83"/>
      <c r="E68" s="83"/>
    </row>
    <row r="69" spans="1:5" ht="15.75" customHeight="1" x14ac:dyDescent="0.25">
      <c r="A69" s="83"/>
      <c r="B69" s="83"/>
      <c r="C69" s="83"/>
      <c r="D69" s="83"/>
      <c r="E69" s="83"/>
    </row>
    <row r="70" spans="1:5" ht="18" customHeight="1" x14ac:dyDescent="0.25">
      <c r="A70" s="7"/>
      <c r="B70" s="7"/>
    </row>
    <row r="71" spans="1:5" ht="15.75" customHeight="1" x14ac:dyDescent="0.25">
      <c r="A71" s="13"/>
      <c r="B71" s="13"/>
      <c r="C71" s="13"/>
      <c r="D71" s="13"/>
      <c r="E71" s="13"/>
    </row>
    <row r="72" spans="1:5" ht="15.75" customHeight="1" x14ac:dyDescent="0.25">
      <c r="A72" s="83"/>
      <c r="B72" s="83"/>
      <c r="C72" s="83"/>
      <c r="D72" s="83"/>
      <c r="E72" s="83"/>
    </row>
    <row r="73" spans="1:5" ht="16.5" customHeight="1" x14ac:dyDescent="0.25">
      <c r="A73" s="83"/>
      <c r="B73" s="83"/>
      <c r="C73" s="83"/>
      <c r="D73" s="83"/>
      <c r="E73" s="83"/>
    </row>
    <row r="74" spans="1:5" ht="15.75" customHeight="1" x14ac:dyDescent="0.25">
      <c r="A74" s="7"/>
      <c r="B74" s="7"/>
      <c r="C74" s="7"/>
      <c r="D74" s="7"/>
      <c r="E74" s="7"/>
    </row>
    <row r="75" spans="1:5" ht="15.75" customHeight="1" x14ac:dyDescent="0.25">
      <c r="A75" s="7"/>
      <c r="B75" s="7"/>
      <c r="C75" s="7"/>
      <c r="D75" s="7"/>
      <c r="E75" s="7"/>
    </row>
    <row r="76" spans="1:5" ht="15.75" x14ac:dyDescent="0.25">
      <c r="A76" s="83"/>
      <c r="B76" s="83"/>
      <c r="C76" s="83"/>
      <c r="D76" s="83"/>
      <c r="E76" s="83"/>
    </row>
    <row r="77" spans="1:5" ht="15.75" x14ac:dyDescent="0.25">
      <c r="A77" s="83"/>
      <c r="B77" s="83"/>
      <c r="C77" s="83"/>
      <c r="D77" s="83"/>
      <c r="E77" s="83"/>
    </row>
    <row r="78" spans="1:5" ht="15.75" x14ac:dyDescent="0.25">
      <c r="A78" s="7"/>
      <c r="B78" s="7"/>
      <c r="C78" s="7"/>
      <c r="D78" s="7"/>
      <c r="E78" s="7"/>
    </row>
    <row r="79" spans="1:5" ht="15.75" x14ac:dyDescent="0.25">
      <c r="A79" s="83"/>
      <c r="B79" s="83"/>
      <c r="C79" s="83"/>
      <c r="D79" s="83"/>
      <c r="E79" s="83"/>
    </row>
    <row r="80" spans="1:5" ht="15.75" x14ac:dyDescent="0.25">
      <c r="A80" s="83"/>
      <c r="B80" s="83"/>
      <c r="C80" s="83"/>
      <c r="D80" s="83"/>
      <c r="E80" s="83"/>
    </row>
    <row r="81" spans="1:5" ht="15.75" x14ac:dyDescent="0.25">
      <c r="A81" s="6"/>
      <c r="B81" s="6"/>
      <c r="C81" s="6"/>
      <c r="D81" s="6"/>
      <c r="E81" s="6"/>
    </row>
    <row r="82" spans="1:5" ht="15.75" x14ac:dyDescent="0.25">
      <c r="A82" s="6"/>
      <c r="B82" s="6"/>
      <c r="C82" s="6"/>
      <c r="D82" s="6"/>
      <c r="E82" s="6"/>
    </row>
    <row r="83" spans="1:5" ht="15.75" x14ac:dyDescent="0.25">
      <c r="A83" s="6"/>
      <c r="B83" s="6"/>
      <c r="C83" s="84"/>
      <c r="D83" s="84"/>
      <c r="E83" s="84"/>
    </row>
    <row r="84" spans="1:5" ht="15.75" x14ac:dyDescent="0.25">
      <c r="A84" s="6"/>
      <c r="B84" s="6"/>
      <c r="C84" s="84"/>
      <c r="D84" s="84"/>
      <c r="E84" s="84"/>
    </row>
  </sheetData>
  <mergeCells count="35">
    <mergeCell ref="C9:C12"/>
    <mergeCell ref="D9:D12"/>
    <mergeCell ref="E9:E12"/>
    <mergeCell ref="A62:E62"/>
    <mergeCell ref="A14:A25"/>
    <mergeCell ref="A26:A34"/>
    <mergeCell ref="A35:A41"/>
    <mergeCell ref="B49:B50"/>
    <mergeCell ref="C56:E56"/>
    <mergeCell ref="A60:B60"/>
    <mergeCell ref="A61:E61"/>
    <mergeCell ref="A43:A46"/>
    <mergeCell ref="C49:E52"/>
    <mergeCell ref="C53:E53"/>
    <mergeCell ref="C54:E54"/>
    <mergeCell ref="C55:E55"/>
    <mergeCell ref="C1:E1"/>
    <mergeCell ref="C2:E2"/>
    <mergeCell ref="C3:E3"/>
    <mergeCell ref="C4:E4"/>
    <mergeCell ref="A6:E6"/>
    <mergeCell ref="A79:E79"/>
    <mergeCell ref="A80:E80"/>
    <mergeCell ref="C83:E83"/>
    <mergeCell ref="C84:E84"/>
    <mergeCell ref="A64:E64"/>
    <mergeCell ref="A65:E65"/>
    <mergeCell ref="A66:E66"/>
    <mergeCell ref="A77:E77"/>
    <mergeCell ref="A76:E76"/>
    <mergeCell ref="A63:E63"/>
    <mergeCell ref="A68:E68"/>
    <mergeCell ref="A69:E69"/>
    <mergeCell ref="A72:E72"/>
    <mergeCell ref="A73:E73"/>
  </mergeCells>
  <pageMargins left="0.71" right="0.11811023622047245" top="0.77" bottom="0.66" header="0.15748031496062992" footer="0.15748031496062992"/>
  <pageSetup paperSize="9" scale="73"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vt:i4>
      </vt:variant>
    </vt:vector>
  </HeadingPairs>
  <TitlesOfParts>
    <vt:vector size="1" baseType="lpstr">
      <vt:lpstr>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Bucuta</dc:creator>
  <cp:lastModifiedBy>Roxana Tigau</cp:lastModifiedBy>
  <cp:lastPrinted>2025-03-25T09:35:37Z</cp:lastPrinted>
  <dcterms:created xsi:type="dcterms:W3CDTF">2020-02-10T08:11:49Z</dcterms:created>
  <dcterms:modified xsi:type="dcterms:W3CDTF">2025-03-25T09:35:41Z</dcterms:modified>
</cp:coreProperties>
</file>